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/>
  </mc:AlternateContent>
  <xr:revisionPtr revIDLastSave="0" documentId="13_ncr:1_{88E668B6-DEF5-48CA-B71B-CEAF5923907B}" xr6:coauthVersionLast="47" xr6:coauthVersionMax="47" xr10:uidLastSave="{00000000-0000-0000-0000-000000000000}"/>
  <bookViews>
    <workbookView xWindow="3420" yWindow="3420" windowWidth="21600" windowHeight="12670" xr2:uid="{00000000-000D-0000-FFFF-FFFF00000000}"/>
  </bookViews>
  <sheets>
    <sheet name="조교 근무 출석부" sheetId="1" r:id="rId1"/>
    <sheet name="조교별 월간 집계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2" l="1"/>
  <c r="E14" i="2"/>
  <c r="H13" i="2"/>
  <c r="H12" i="2"/>
  <c r="H11" i="2"/>
  <c r="H10" i="2"/>
  <c r="H9" i="2"/>
  <c r="H8" i="2"/>
  <c r="H7" i="2"/>
  <c r="H6" i="2"/>
  <c r="G39" i="1"/>
  <c r="B39" i="1"/>
  <c r="C39" i="1" s="1"/>
  <c r="G38" i="1"/>
  <c r="B38" i="1"/>
  <c r="C38" i="1" s="1"/>
  <c r="G37" i="1"/>
  <c r="B37" i="1"/>
  <c r="C37" i="1" s="1"/>
  <c r="G36" i="1"/>
  <c r="B36" i="1"/>
  <c r="C36" i="1" s="1"/>
  <c r="G35" i="1"/>
  <c r="C35" i="1"/>
  <c r="B35" i="1"/>
  <c r="G34" i="1"/>
  <c r="B34" i="1"/>
  <c r="C34" i="1" s="1"/>
  <c r="G33" i="1"/>
  <c r="C33" i="1"/>
  <c r="B33" i="1"/>
  <c r="G32" i="1"/>
  <c r="B32" i="1"/>
  <c r="C32" i="1" s="1"/>
  <c r="G31" i="1"/>
  <c r="B31" i="1"/>
  <c r="C31" i="1" s="1"/>
  <c r="G30" i="1"/>
  <c r="B30" i="1"/>
  <c r="C30" i="1" s="1"/>
  <c r="G29" i="1"/>
  <c r="B29" i="1"/>
  <c r="C29" i="1" s="1"/>
  <c r="G28" i="1"/>
  <c r="B28" i="1"/>
  <c r="C28" i="1" s="1"/>
  <c r="G27" i="1"/>
  <c r="B27" i="1"/>
  <c r="C27" i="1" s="1"/>
  <c r="G26" i="1"/>
  <c r="B26" i="1"/>
  <c r="C26" i="1" s="1"/>
  <c r="G25" i="1"/>
  <c r="B25" i="1"/>
  <c r="C25" i="1" s="1"/>
  <c r="G24" i="1"/>
  <c r="B24" i="1"/>
  <c r="C24" i="1" s="1"/>
  <c r="G23" i="1"/>
  <c r="B23" i="1"/>
  <c r="C23" i="1" s="1"/>
  <c r="G22" i="1"/>
  <c r="B22" i="1"/>
  <c r="C22" i="1" s="1"/>
  <c r="G21" i="1"/>
  <c r="B21" i="1"/>
  <c r="C21" i="1" s="1"/>
  <c r="G20" i="1"/>
  <c r="B20" i="1"/>
  <c r="C20" i="1" s="1"/>
  <c r="G19" i="1"/>
  <c r="B19" i="1"/>
  <c r="C19" i="1" s="1"/>
  <c r="G18" i="1"/>
  <c r="B18" i="1"/>
  <c r="C18" i="1" s="1"/>
  <c r="G17" i="1"/>
  <c r="C17" i="1"/>
  <c r="B17" i="1"/>
  <c r="G16" i="1"/>
  <c r="B16" i="1"/>
  <c r="C16" i="1" s="1"/>
  <c r="G15" i="1"/>
  <c r="B15" i="1"/>
  <c r="C15" i="1" s="1"/>
  <c r="G14" i="1"/>
  <c r="B14" i="1"/>
  <c r="C14" i="1" s="1"/>
  <c r="G13" i="1"/>
  <c r="B13" i="1"/>
  <c r="C13" i="1" s="1"/>
  <c r="G12" i="1"/>
  <c r="B12" i="1"/>
  <c r="C12" i="1" s="1"/>
  <c r="G11" i="1"/>
  <c r="B11" i="1"/>
  <c r="C11" i="1" s="1"/>
  <c r="G10" i="1"/>
  <c r="C10" i="1"/>
  <c r="B10" i="1"/>
  <c r="G9" i="1"/>
  <c r="B9" i="1"/>
  <c r="C9" i="1" s="1"/>
  <c r="H14" i="2" l="1"/>
  <c r="I40" i="1"/>
  <c r="E40" i="1"/>
  <c r="F40" i="1"/>
</calcChain>
</file>

<file path=xl/sharedStrings.xml><?xml version="1.0" encoding="utf-8"?>
<sst xmlns="http://schemas.openxmlformats.org/spreadsheetml/2006/main" count="40" uniqueCount="34">
  <si>
    <t>조교 근무 출석부 (월간)</t>
  </si>
  <si>
    <t>출근·퇴근 시각과 휴식만 적으면 근무시간·근무일수·예상 급여가 자동 계산됩니다</t>
  </si>
  <si>
    <t>조교</t>
  </si>
  <si>
    <t>김조교</t>
  </si>
  <si>
    <t>연도</t>
  </si>
  <si>
    <t>월</t>
  </si>
  <si>
    <t>시급(원)</t>
  </si>
  <si>
    <t>근무유형</t>
  </si>
  <si>
    <t>채점·클리닉 보조</t>
  </si>
  <si>
    <t>날짜</t>
  </si>
  <si>
    <t>요일</t>
  </si>
  <si>
    <t>출근</t>
  </si>
  <si>
    <t>퇴근</t>
  </si>
  <si>
    <t>휴식(분)</t>
  </si>
  <si>
    <t>근무시간</t>
  </si>
  <si>
    <t>근무 내용</t>
  </si>
  <si>
    <t>확인</t>
  </si>
  <si>
    <t>교재 정리</t>
  </si>
  <si>
    <t>클리닉 보조·출결 확인</t>
  </si>
  <si>
    <t>근무일수 / 총 근무시간</t>
  </si>
  <si>
    <t>예상 급여</t>
  </si>
  <si>
    <t>[사용법] 연도·월·시급을 바꾸면 날짜·요일이 자동으로 채워집니다. 노란색 칸(파란 글씨 = 예시)에 출근·퇴근 시각(예: 14:00)과 휴식 시간(분)만 적으세요. 근무시간·근무일수·예상 급여는 자동 계산됩니다.</t>
  </si>
  <si>
    <t>조교마다 시트를 복사해 쓰고, 월말에 '확인' 칸에 강사 확인 표시를 남기세요. 자정을 넘긴 근무도 자동 보정됩니다. 1·2·4일 행은 예시입니다.</t>
  </si>
  <si>
    <t>양식 제공: 수업상황실 — 학원 강사를 위한 학생관리 프로그램 (https://sanghwangsil.co.kr) · 조교가 QR·키오스크로 출퇴근하면 근태가 자동 기록되고 월 급여가 자동 집계됩니다.</t>
  </si>
  <si>
    <t>조교별 월간 근무 집계</t>
  </si>
  <si>
    <t>조교별 시트의 근무일수·근무시간을 옮겨 적으면 급여가 자동 계산됩니다</t>
  </si>
  <si>
    <t>No</t>
  </si>
  <si>
    <t>근무일수</t>
  </si>
  <si>
    <t>총 근무시간</t>
  </si>
  <si>
    <t>예상 급여(원)</t>
  </si>
  <si>
    <t>이조교</t>
  </si>
  <si>
    <t>출결·상담 보조</t>
  </si>
  <si>
    <t>합계</t>
  </si>
  <si>
    <t>1~2행은 예시입니다. 주휴수당·4대보험 등은 학원 사정에 맞게 별도 계산하세요. — 양식 제공: 수업상황실 — 학원 강사를 위한 학생관리 프로그램 (https://sanghwangsil.co.kr)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</si>
</sst>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/d"/>
    <numFmt numFmtId="177" formatCode="hh:mm"/>
    <numFmt numFmtId="178" formatCode="0.0"/>
  </numFmts>
  <fonts count="8" x14ac:knownFonts="1">
    <font>
      <sz val="11"/>
      <color theme="1"/>
      <name val="맑은 고딕"/>
      <family val="2"/>
      <scheme val="minor"/>
    </font>
    <font>
      <b/>
      <sz val="17"/>
      <color rgb="FF0F5259"/>
      <name val="맑은 고딕"/>
      <family val="3"/>
      <charset val="129"/>
    </font>
    <font>
      <sz val="9"/>
      <color rgb="FF5C6B6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rgb="FF0000FF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F0EC"/>
      </patternFill>
    </fill>
    <fill>
      <patternFill patternType="solid">
        <fgColor rgb="FFFFF9DB"/>
      </patternFill>
    </fill>
    <fill>
      <patternFill patternType="solid">
        <fgColor rgb="FF0F5259"/>
      </patternFill>
    </fill>
  </fills>
  <borders count="2">
    <border>
      <left/>
      <right/>
      <top/>
      <bottom/>
      <diagonal/>
    </border>
    <border>
      <left style="thin">
        <color rgb="FFD9E4DE"/>
      </left>
      <right style="thin">
        <color rgb="FFD9E4DE"/>
      </right>
      <top style="thin">
        <color rgb="FFD9E4DE"/>
      </top>
      <bottom style="thin">
        <color rgb="FFD9E4DE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78" fontId="4" fillId="3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78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/>
    <xf numFmtId="0" fontId="4" fillId="3" borderId="1" xfId="0" applyFont="1" applyFill="1" applyBorder="1" applyAlignment="1">
      <alignment horizontal="left" vertical="center" wrapText="1"/>
    </xf>
    <xf numFmtId="0" fontId="0" fillId="0" borderId="1" xfId="0" applyBorder="1"/>
    <xf numFmtId="3" fontId="4" fillId="3" borderId="1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44"/>
  <sheetViews>
    <sheetView tabSelected="1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7" x14ac:dyDescent="0.45"/>
  <cols>
    <col min="1" max="1" width="2" customWidth="1"/>
    <col min="2" max="2" width="9" customWidth="1"/>
    <col min="3" max="3" width="7" customWidth="1"/>
    <col min="4" max="6" width="9" customWidth="1"/>
    <col min="7" max="7" width="10" customWidth="1"/>
    <col min="8" max="8" width="30" customWidth="1"/>
    <col min="9" max="9" width="9" customWidth="1"/>
  </cols>
  <sheetData>
    <row r="2" spans="2:9" ht="30" customHeight="1" x14ac:dyDescent="0.45">
      <c r="B2" s="22" t="s">
        <v>0</v>
      </c>
      <c r="C2" s="18"/>
      <c r="D2" s="18"/>
      <c r="E2" s="18"/>
      <c r="F2" s="18"/>
      <c r="G2" s="18"/>
      <c r="H2" s="18"/>
      <c r="I2" s="18"/>
    </row>
    <row r="3" spans="2:9" x14ac:dyDescent="0.45">
      <c r="B3" s="24" t="s">
        <v>1</v>
      </c>
      <c r="C3" s="18"/>
      <c r="D3" s="18"/>
      <c r="E3" s="18"/>
      <c r="F3" s="18"/>
      <c r="G3" s="18"/>
      <c r="H3" s="18"/>
      <c r="I3" s="18"/>
    </row>
    <row r="5" spans="2:9" x14ac:dyDescent="0.45">
      <c r="B5" s="1" t="s">
        <v>2</v>
      </c>
      <c r="C5" s="19" t="s">
        <v>3</v>
      </c>
      <c r="D5" s="20"/>
      <c r="E5" s="1" t="s">
        <v>4</v>
      </c>
      <c r="F5" s="3">
        <v>2026</v>
      </c>
      <c r="G5" s="1" t="s">
        <v>5</v>
      </c>
      <c r="H5" s="3">
        <v>3</v>
      </c>
      <c r="I5" s="4"/>
    </row>
    <row r="6" spans="2:9" x14ac:dyDescent="0.45">
      <c r="B6" s="1" t="s">
        <v>6</v>
      </c>
      <c r="C6" s="21">
        <v>15000</v>
      </c>
      <c r="D6" s="20"/>
      <c r="E6" s="1" t="s">
        <v>7</v>
      </c>
      <c r="F6" s="19" t="s">
        <v>8</v>
      </c>
      <c r="G6" s="20"/>
      <c r="H6" s="20"/>
      <c r="I6" s="4"/>
    </row>
    <row r="8" spans="2:9" x14ac:dyDescent="0.45">
      <c r="B8" s="5" t="s">
        <v>9</v>
      </c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</row>
    <row r="9" spans="2:9" ht="20" customHeight="1" x14ac:dyDescent="0.45">
      <c r="B9" s="6">
        <f>IF(DAY(DATE($F$5,$H$5,1))=1,DATE($F$5,$H$5,1),"")</f>
        <v>46082</v>
      </c>
      <c r="C9" s="7" t="str">
        <f t="shared" ref="C9:C39" si="0">IF(B9="","",TEXT(B9,"aaa"))</f>
        <v>일</v>
      </c>
      <c r="D9" s="8">
        <v>0.58333333333333337</v>
      </c>
      <c r="E9" s="8">
        <v>0.79166666666666663</v>
      </c>
      <c r="F9" s="3">
        <v>30</v>
      </c>
      <c r="G9" s="9">
        <f t="shared" ref="G9:G39" si="1">IF(OR(D9="",E9=""),"",ROUND((E9-D9+IF(E9&lt;D9,1,0))*24-IF(F9="",0,F9)/60,2))</f>
        <v>4.5</v>
      </c>
      <c r="H9" s="2" t="s">
        <v>8</v>
      </c>
      <c r="I9" s="10"/>
    </row>
    <row r="10" spans="2:9" ht="20" customHeight="1" x14ac:dyDescent="0.45">
      <c r="B10" s="6">
        <f>IF(DAY(DATE($F$5,$H$5,2))=2,DATE($F$5,$H$5,2),"")</f>
        <v>46083</v>
      </c>
      <c r="C10" s="7" t="str">
        <f t="shared" si="0"/>
        <v>월</v>
      </c>
      <c r="D10" s="8">
        <v>0.58333333333333337</v>
      </c>
      <c r="E10" s="8">
        <v>0.75</v>
      </c>
      <c r="F10" s="3">
        <v>0</v>
      </c>
      <c r="G10" s="9">
        <f t="shared" si="1"/>
        <v>4</v>
      </c>
      <c r="H10" s="2" t="s">
        <v>17</v>
      </c>
      <c r="I10" s="10"/>
    </row>
    <row r="11" spans="2:9" ht="20" customHeight="1" x14ac:dyDescent="0.45">
      <c r="B11" s="6">
        <f>IF(DAY(DATE($F$5,$H$5,3))=3,DATE($F$5,$H$5,3),"")</f>
        <v>46084</v>
      </c>
      <c r="C11" s="7" t="str">
        <f t="shared" si="0"/>
        <v>화</v>
      </c>
      <c r="D11" s="8"/>
      <c r="E11" s="8"/>
      <c r="F11" s="3"/>
      <c r="G11" s="9" t="str">
        <f t="shared" si="1"/>
        <v/>
      </c>
      <c r="H11" s="2"/>
      <c r="I11" s="10"/>
    </row>
    <row r="12" spans="2:9" ht="20" customHeight="1" x14ac:dyDescent="0.45">
      <c r="B12" s="6">
        <f>IF(DAY(DATE($F$5,$H$5,4))=4,DATE($F$5,$H$5,4),"")</f>
        <v>46085</v>
      </c>
      <c r="C12" s="7" t="str">
        <f t="shared" si="0"/>
        <v>수</v>
      </c>
      <c r="D12" s="8">
        <v>0.5625</v>
      </c>
      <c r="E12" s="8">
        <v>0.8125</v>
      </c>
      <c r="F12" s="3">
        <v>60</v>
      </c>
      <c r="G12" s="9">
        <f t="shared" si="1"/>
        <v>5</v>
      </c>
      <c r="H12" s="2" t="s">
        <v>18</v>
      </c>
      <c r="I12" s="10"/>
    </row>
    <row r="13" spans="2:9" ht="20" customHeight="1" x14ac:dyDescent="0.45">
      <c r="B13" s="6">
        <f>IF(DAY(DATE($F$5,$H$5,5))=5,DATE($F$5,$H$5,5),"")</f>
        <v>46086</v>
      </c>
      <c r="C13" s="7" t="str">
        <f t="shared" si="0"/>
        <v>목</v>
      </c>
      <c r="D13" s="8"/>
      <c r="E13" s="8"/>
      <c r="F13" s="3"/>
      <c r="G13" s="9" t="str">
        <f t="shared" si="1"/>
        <v/>
      </c>
      <c r="H13" s="2"/>
      <c r="I13" s="10"/>
    </row>
    <row r="14" spans="2:9" ht="20" customHeight="1" x14ac:dyDescent="0.45">
      <c r="B14" s="6">
        <f>IF(DAY(DATE($F$5,$H$5,6))=6,DATE($F$5,$H$5,6),"")</f>
        <v>46087</v>
      </c>
      <c r="C14" s="7" t="str">
        <f t="shared" si="0"/>
        <v>금</v>
      </c>
      <c r="D14" s="8"/>
      <c r="E14" s="8"/>
      <c r="F14" s="3"/>
      <c r="G14" s="9" t="str">
        <f t="shared" si="1"/>
        <v/>
      </c>
      <c r="H14" s="2"/>
      <c r="I14" s="10"/>
    </row>
    <row r="15" spans="2:9" ht="20" customHeight="1" x14ac:dyDescent="0.45">
      <c r="B15" s="6">
        <f>IF(DAY(DATE($F$5,$H$5,7))=7,DATE($F$5,$H$5,7),"")</f>
        <v>46088</v>
      </c>
      <c r="C15" s="7" t="str">
        <f t="shared" si="0"/>
        <v>토</v>
      </c>
      <c r="D15" s="8"/>
      <c r="E15" s="8"/>
      <c r="F15" s="3"/>
      <c r="G15" s="9" t="str">
        <f t="shared" si="1"/>
        <v/>
      </c>
      <c r="H15" s="2"/>
      <c r="I15" s="10"/>
    </row>
    <row r="16" spans="2:9" ht="20" customHeight="1" x14ac:dyDescent="0.45">
      <c r="B16" s="6">
        <f>IF(DAY(DATE($F$5,$H$5,8))=8,DATE($F$5,$H$5,8),"")</f>
        <v>46089</v>
      </c>
      <c r="C16" s="7" t="str">
        <f t="shared" si="0"/>
        <v>일</v>
      </c>
      <c r="D16" s="8"/>
      <c r="E16" s="8"/>
      <c r="F16" s="3"/>
      <c r="G16" s="9" t="str">
        <f t="shared" si="1"/>
        <v/>
      </c>
      <c r="H16" s="2"/>
      <c r="I16" s="10"/>
    </row>
    <row r="17" spans="2:9" ht="20" customHeight="1" x14ac:dyDescent="0.45">
      <c r="B17" s="6">
        <f>IF(DAY(DATE($F$5,$H$5,9))=9,DATE($F$5,$H$5,9),"")</f>
        <v>46090</v>
      </c>
      <c r="C17" s="7" t="str">
        <f t="shared" si="0"/>
        <v>월</v>
      </c>
      <c r="D17" s="8"/>
      <c r="E17" s="8"/>
      <c r="F17" s="3"/>
      <c r="G17" s="9" t="str">
        <f t="shared" si="1"/>
        <v/>
      </c>
      <c r="H17" s="2"/>
      <c r="I17" s="10"/>
    </row>
    <row r="18" spans="2:9" ht="20" customHeight="1" x14ac:dyDescent="0.45">
      <c r="B18" s="6">
        <f>IF(DAY(DATE($F$5,$H$5,10))=10,DATE($F$5,$H$5,10),"")</f>
        <v>46091</v>
      </c>
      <c r="C18" s="7" t="str">
        <f t="shared" si="0"/>
        <v>화</v>
      </c>
      <c r="D18" s="8"/>
      <c r="E18" s="8"/>
      <c r="F18" s="3"/>
      <c r="G18" s="9" t="str">
        <f t="shared" si="1"/>
        <v/>
      </c>
      <c r="H18" s="2"/>
      <c r="I18" s="10"/>
    </row>
    <row r="19" spans="2:9" ht="20" customHeight="1" x14ac:dyDescent="0.45">
      <c r="B19" s="6">
        <f>IF(DAY(DATE($F$5,$H$5,11))=11,DATE($F$5,$H$5,11),"")</f>
        <v>46092</v>
      </c>
      <c r="C19" s="7" t="str">
        <f t="shared" si="0"/>
        <v>수</v>
      </c>
      <c r="D19" s="8"/>
      <c r="E19" s="8"/>
      <c r="F19" s="3"/>
      <c r="G19" s="9" t="str">
        <f t="shared" si="1"/>
        <v/>
      </c>
      <c r="H19" s="2"/>
      <c r="I19" s="10"/>
    </row>
    <row r="20" spans="2:9" ht="20" customHeight="1" x14ac:dyDescent="0.45">
      <c r="B20" s="6">
        <f>IF(DAY(DATE($F$5,$H$5,12))=12,DATE($F$5,$H$5,12),"")</f>
        <v>46093</v>
      </c>
      <c r="C20" s="7" t="str">
        <f t="shared" si="0"/>
        <v>목</v>
      </c>
      <c r="D20" s="8"/>
      <c r="E20" s="8"/>
      <c r="F20" s="3"/>
      <c r="G20" s="9" t="str">
        <f t="shared" si="1"/>
        <v/>
      </c>
      <c r="H20" s="2"/>
      <c r="I20" s="10"/>
    </row>
    <row r="21" spans="2:9" ht="20" customHeight="1" x14ac:dyDescent="0.45">
      <c r="B21" s="6">
        <f>IF(DAY(DATE($F$5,$H$5,13))=13,DATE($F$5,$H$5,13),"")</f>
        <v>46094</v>
      </c>
      <c r="C21" s="7" t="str">
        <f t="shared" si="0"/>
        <v>금</v>
      </c>
      <c r="D21" s="8"/>
      <c r="E21" s="8"/>
      <c r="F21" s="3"/>
      <c r="G21" s="9" t="str">
        <f t="shared" si="1"/>
        <v/>
      </c>
      <c r="H21" s="2"/>
      <c r="I21" s="10"/>
    </row>
    <row r="22" spans="2:9" ht="20" customHeight="1" x14ac:dyDescent="0.45">
      <c r="B22" s="6">
        <f>IF(DAY(DATE($F$5,$H$5,14))=14,DATE($F$5,$H$5,14),"")</f>
        <v>46095</v>
      </c>
      <c r="C22" s="7" t="str">
        <f t="shared" si="0"/>
        <v>토</v>
      </c>
      <c r="D22" s="8"/>
      <c r="E22" s="8"/>
      <c r="F22" s="3"/>
      <c r="G22" s="9" t="str">
        <f t="shared" si="1"/>
        <v/>
      </c>
      <c r="H22" s="2"/>
      <c r="I22" s="10"/>
    </row>
    <row r="23" spans="2:9" ht="20" customHeight="1" x14ac:dyDescent="0.45">
      <c r="B23" s="6">
        <f>IF(DAY(DATE($F$5,$H$5,15))=15,DATE($F$5,$H$5,15),"")</f>
        <v>46096</v>
      </c>
      <c r="C23" s="7" t="str">
        <f t="shared" si="0"/>
        <v>일</v>
      </c>
      <c r="D23" s="8"/>
      <c r="E23" s="8"/>
      <c r="F23" s="3"/>
      <c r="G23" s="9" t="str">
        <f t="shared" si="1"/>
        <v/>
      </c>
      <c r="H23" s="2"/>
      <c r="I23" s="10"/>
    </row>
    <row r="24" spans="2:9" ht="20" customHeight="1" x14ac:dyDescent="0.45">
      <c r="B24" s="6">
        <f>IF(DAY(DATE($F$5,$H$5,16))=16,DATE($F$5,$H$5,16),"")</f>
        <v>46097</v>
      </c>
      <c r="C24" s="7" t="str">
        <f t="shared" si="0"/>
        <v>월</v>
      </c>
      <c r="D24" s="8"/>
      <c r="E24" s="8"/>
      <c r="F24" s="3"/>
      <c r="G24" s="9" t="str">
        <f t="shared" si="1"/>
        <v/>
      </c>
      <c r="H24" s="2"/>
      <c r="I24" s="10"/>
    </row>
    <row r="25" spans="2:9" ht="20" customHeight="1" x14ac:dyDescent="0.45">
      <c r="B25" s="6">
        <f>IF(DAY(DATE($F$5,$H$5,17))=17,DATE($F$5,$H$5,17),"")</f>
        <v>46098</v>
      </c>
      <c r="C25" s="7" t="str">
        <f t="shared" si="0"/>
        <v>화</v>
      </c>
      <c r="D25" s="8"/>
      <c r="E25" s="8"/>
      <c r="F25" s="3"/>
      <c r="G25" s="9" t="str">
        <f t="shared" si="1"/>
        <v/>
      </c>
      <c r="H25" s="2"/>
      <c r="I25" s="10"/>
    </row>
    <row r="26" spans="2:9" ht="20" customHeight="1" x14ac:dyDescent="0.45">
      <c r="B26" s="6">
        <f>IF(DAY(DATE($F$5,$H$5,18))=18,DATE($F$5,$H$5,18),"")</f>
        <v>46099</v>
      </c>
      <c r="C26" s="7" t="str">
        <f t="shared" si="0"/>
        <v>수</v>
      </c>
      <c r="D26" s="8"/>
      <c r="E26" s="8"/>
      <c r="F26" s="3"/>
      <c r="G26" s="9" t="str">
        <f t="shared" si="1"/>
        <v/>
      </c>
      <c r="H26" s="2"/>
      <c r="I26" s="10"/>
    </row>
    <row r="27" spans="2:9" ht="20" customHeight="1" x14ac:dyDescent="0.45">
      <c r="B27" s="6">
        <f>IF(DAY(DATE($F$5,$H$5,19))=19,DATE($F$5,$H$5,19),"")</f>
        <v>46100</v>
      </c>
      <c r="C27" s="7" t="str">
        <f t="shared" si="0"/>
        <v>목</v>
      </c>
      <c r="D27" s="8"/>
      <c r="E27" s="8"/>
      <c r="F27" s="3"/>
      <c r="G27" s="9" t="str">
        <f t="shared" si="1"/>
        <v/>
      </c>
      <c r="H27" s="2"/>
      <c r="I27" s="10"/>
    </row>
    <row r="28" spans="2:9" ht="20" customHeight="1" x14ac:dyDescent="0.45">
      <c r="B28" s="6">
        <f>IF(DAY(DATE($F$5,$H$5,20))=20,DATE($F$5,$H$5,20),"")</f>
        <v>46101</v>
      </c>
      <c r="C28" s="7" t="str">
        <f t="shared" si="0"/>
        <v>금</v>
      </c>
      <c r="D28" s="8"/>
      <c r="E28" s="8"/>
      <c r="F28" s="3"/>
      <c r="G28" s="9" t="str">
        <f t="shared" si="1"/>
        <v/>
      </c>
      <c r="H28" s="2"/>
      <c r="I28" s="10"/>
    </row>
    <row r="29" spans="2:9" ht="20" customHeight="1" x14ac:dyDescent="0.45">
      <c r="B29" s="6">
        <f>IF(DAY(DATE($F$5,$H$5,21))=21,DATE($F$5,$H$5,21),"")</f>
        <v>46102</v>
      </c>
      <c r="C29" s="7" t="str">
        <f t="shared" si="0"/>
        <v>토</v>
      </c>
      <c r="D29" s="8"/>
      <c r="E29" s="8"/>
      <c r="F29" s="3"/>
      <c r="G29" s="9" t="str">
        <f t="shared" si="1"/>
        <v/>
      </c>
      <c r="H29" s="2"/>
      <c r="I29" s="10"/>
    </row>
    <row r="30" spans="2:9" ht="20" customHeight="1" x14ac:dyDescent="0.45">
      <c r="B30" s="6">
        <f>IF(DAY(DATE($F$5,$H$5,22))=22,DATE($F$5,$H$5,22),"")</f>
        <v>46103</v>
      </c>
      <c r="C30" s="7" t="str">
        <f t="shared" si="0"/>
        <v>일</v>
      </c>
      <c r="D30" s="8"/>
      <c r="E30" s="8"/>
      <c r="F30" s="3"/>
      <c r="G30" s="9" t="str">
        <f t="shared" si="1"/>
        <v/>
      </c>
      <c r="H30" s="2"/>
      <c r="I30" s="10"/>
    </row>
    <row r="31" spans="2:9" ht="20" customHeight="1" x14ac:dyDescent="0.45">
      <c r="B31" s="6">
        <f>IF(DAY(DATE($F$5,$H$5,23))=23,DATE($F$5,$H$5,23),"")</f>
        <v>46104</v>
      </c>
      <c r="C31" s="7" t="str">
        <f t="shared" si="0"/>
        <v>월</v>
      </c>
      <c r="D31" s="8"/>
      <c r="E31" s="8"/>
      <c r="F31" s="3"/>
      <c r="G31" s="9" t="str">
        <f t="shared" si="1"/>
        <v/>
      </c>
      <c r="H31" s="2"/>
      <c r="I31" s="10"/>
    </row>
    <row r="32" spans="2:9" ht="20" customHeight="1" x14ac:dyDescent="0.45">
      <c r="B32" s="6">
        <f>IF(DAY(DATE($F$5,$H$5,24))=24,DATE($F$5,$H$5,24),"")</f>
        <v>46105</v>
      </c>
      <c r="C32" s="7" t="str">
        <f t="shared" si="0"/>
        <v>화</v>
      </c>
      <c r="D32" s="8"/>
      <c r="E32" s="8"/>
      <c r="F32" s="3"/>
      <c r="G32" s="9" t="str">
        <f t="shared" si="1"/>
        <v/>
      </c>
      <c r="H32" s="2"/>
      <c r="I32" s="10"/>
    </row>
    <row r="33" spans="2:9" ht="20" customHeight="1" x14ac:dyDescent="0.45">
      <c r="B33" s="6">
        <f>IF(DAY(DATE($F$5,$H$5,25))=25,DATE($F$5,$H$5,25),"")</f>
        <v>46106</v>
      </c>
      <c r="C33" s="7" t="str">
        <f t="shared" si="0"/>
        <v>수</v>
      </c>
      <c r="D33" s="8"/>
      <c r="E33" s="8"/>
      <c r="F33" s="3"/>
      <c r="G33" s="9" t="str">
        <f t="shared" si="1"/>
        <v/>
      </c>
      <c r="H33" s="2"/>
      <c r="I33" s="10"/>
    </row>
    <row r="34" spans="2:9" ht="20" customHeight="1" x14ac:dyDescent="0.45">
      <c r="B34" s="6">
        <f>IF(DAY(DATE($F$5,$H$5,26))=26,DATE($F$5,$H$5,26),"")</f>
        <v>46107</v>
      </c>
      <c r="C34" s="7" t="str">
        <f t="shared" si="0"/>
        <v>목</v>
      </c>
      <c r="D34" s="8"/>
      <c r="E34" s="8"/>
      <c r="F34" s="3"/>
      <c r="G34" s="9" t="str">
        <f t="shared" si="1"/>
        <v/>
      </c>
      <c r="H34" s="2"/>
      <c r="I34" s="10"/>
    </row>
    <row r="35" spans="2:9" ht="20" customHeight="1" x14ac:dyDescent="0.45">
      <c r="B35" s="6">
        <f>IF(DAY(DATE($F$5,$H$5,27))=27,DATE($F$5,$H$5,27),"")</f>
        <v>46108</v>
      </c>
      <c r="C35" s="7" t="str">
        <f t="shared" si="0"/>
        <v>금</v>
      </c>
      <c r="D35" s="8"/>
      <c r="E35" s="8"/>
      <c r="F35" s="3"/>
      <c r="G35" s="9" t="str">
        <f t="shared" si="1"/>
        <v/>
      </c>
      <c r="H35" s="2"/>
      <c r="I35" s="10"/>
    </row>
    <row r="36" spans="2:9" ht="20" customHeight="1" x14ac:dyDescent="0.45">
      <c r="B36" s="6">
        <f>IF(DAY(DATE($F$5,$H$5,28))=28,DATE($F$5,$H$5,28),"")</f>
        <v>46109</v>
      </c>
      <c r="C36" s="7" t="str">
        <f t="shared" si="0"/>
        <v>토</v>
      </c>
      <c r="D36" s="8"/>
      <c r="E36" s="8"/>
      <c r="F36" s="3"/>
      <c r="G36" s="9" t="str">
        <f t="shared" si="1"/>
        <v/>
      </c>
      <c r="H36" s="2"/>
      <c r="I36" s="10"/>
    </row>
    <row r="37" spans="2:9" ht="20" customHeight="1" x14ac:dyDescent="0.45">
      <c r="B37" s="6">
        <f>IF(DAY(DATE($F$5,$H$5,29))=29,DATE($F$5,$H$5,29),"")</f>
        <v>46110</v>
      </c>
      <c r="C37" s="7" t="str">
        <f t="shared" si="0"/>
        <v>일</v>
      </c>
      <c r="D37" s="8"/>
      <c r="E37" s="8"/>
      <c r="F37" s="3"/>
      <c r="G37" s="9" t="str">
        <f t="shared" si="1"/>
        <v/>
      </c>
      <c r="H37" s="2"/>
      <c r="I37" s="10"/>
    </row>
    <row r="38" spans="2:9" ht="20" customHeight="1" x14ac:dyDescent="0.45">
      <c r="B38" s="6">
        <f>IF(DAY(DATE($F$5,$H$5,30))=30,DATE($F$5,$H$5,30),"")</f>
        <v>46111</v>
      </c>
      <c r="C38" s="7" t="str">
        <f t="shared" si="0"/>
        <v>월</v>
      </c>
      <c r="D38" s="8"/>
      <c r="E38" s="8"/>
      <c r="F38" s="3"/>
      <c r="G38" s="9" t="str">
        <f t="shared" si="1"/>
        <v/>
      </c>
      <c r="H38" s="2"/>
      <c r="I38" s="10"/>
    </row>
    <row r="39" spans="2:9" ht="20" customHeight="1" x14ac:dyDescent="0.45">
      <c r="B39" s="6">
        <f>IF(DAY(DATE($F$5,$H$5,31))=31,DATE($F$5,$H$5,31),"")</f>
        <v>46112</v>
      </c>
      <c r="C39" s="7" t="str">
        <f t="shared" si="0"/>
        <v>화</v>
      </c>
      <c r="D39" s="8"/>
      <c r="E39" s="8"/>
      <c r="F39" s="3"/>
      <c r="G39" s="9" t="str">
        <f t="shared" si="1"/>
        <v/>
      </c>
      <c r="H39" s="2"/>
      <c r="I39" s="10"/>
    </row>
    <row r="40" spans="2:9" x14ac:dyDescent="0.45">
      <c r="B40" s="23" t="s">
        <v>19</v>
      </c>
      <c r="C40" s="20"/>
      <c r="D40" s="20"/>
      <c r="E40" s="11" t="str">
        <f>COUNT(G9:G39)&amp;"일"</f>
        <v>3일</v>
      </c>
      <c r="F40" s="25" t="str">
        <f>TEXT(SUM(G9:G39),"0.0")&amp;"시간"</f>
        <v>13.5시간</v>
      </c>
      <c r="G40" s="20"/>
      <c r="H40" s="1" t="s">
        <v>20</v>
      </c>
      <c r="I40" s="12">
        <f>ROUND(SUM(G9:G39)*$C$6,0)</f>
        <v>202500</v>
      </c>
    </row>
    <row r="42" spans="2:9" ht="28" customHeight="1" x14ac:dyDescent="0.45">
      <c r="B42" s="17" t="s">
        <v>21</v>
      </c>
      <c r="C42" s="18"/>
      <c r="D42" s="18"/>
      <c r="E42" s="18"/>
      <c r="F42" s="18"/>
      <c r="G42" s="18"/>
      <c r="H42" s="18"/>
      <c r="I42" s="18"/>
    </row>
    <row r="43" spans="2:9" ht="28" customHeight="1" x14ac:dyDescent="0.45">
      <c r="B43" s="17" t="s">
        <v>22</v>
      </c>
      <c r="C43" s="18"/>
      <c r="D43" s="18"/>
      <c r="E43" s="18"/>
      <c r="F43" s="18"/>
      <c r="G43" s="18"/>
      <c r="H43" s="18"/>
      <c r="I43" s="18"/>
    </row>
    <row r="44" spans="2:9" ht="28" customHeight="1" x14ac:dyDescent="0.45">
      <c r="B44" s="17" t="s">
        <v>23</v>
      </c>
      <c r="C44" s="18"/>
      <c r="D44" s="18"/>
      <c r="E44" s="18"/>
      <c r="F44" s="18"/>
      <c r="G44" s="18"/>
      <c r="H44" s="18"/>
      <c r="I44" s="18"/>
    </row>
  </sheetData>
  <mergeCells count="10">
    <mergeCell ref="B44:I44"/>
    <mergeCell ref="F6:H6"/>
    <mergeCell ref="C6:D6"/>
    <mergeCell ref="B2:I2"/>
    <mergeCell ref="C5:D5"/>
    <mergeCell ref="B40:D40"/>
    <mergeCell ref="B42:I42"/>
    <mergeCell ref="B3:I3"/>
    <mergeCell ref="F40:G40"/>
    <mergeCell ref="B43:I43"/>
  </mergeCells>
  <phoneticPr fontId="7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16"/>
  <sheetViews>
    <sheetView workbookViewId="0"/>
  </sheetViews>
  <sheetFormatPr defaultRowHeight="17" x14ac:dyDescent="0.45"/>
  <cols>
    <col min="1" max="1" width="2" customWidth="1"/>
    <col min="2" max="2" width="5" customWidth="1"/>
    <col min="3" max="3" width="12" customWidth="1"/>
    <col min="4" max="4" width="22" customWidth="1"/>
    <col min="5" max="5" width="10" customWidth="1"/>
    <col min="6" max="7" width="12" customWidth="1"/>
    <col min="8" max="8" width="14" customWidth="1"/>
  </cols>
  <sheetData>
    <row r="2" spans="2:8" ht="30" customHeight="1" x14ac:dyDescent="0.45">
      <c r="B2" s="22" t="s">
        <v>24</v>
      </c>
      <c r="C2" s="18"/>
      <c r="D2" s="18"/>
      <c r="E2" s="18"/>
      <c r="F2" s="18"/>
      <c r="G2" s="18"/>
    </row>
    <row r="3" spans="2:8" x14ac:dyDescent="0.45">
      <c r="B3" s="24" t="s">
        <v>25</v>
      </c>
      <c r="C3" s="18"/>
      <c r="D3" s="18"/>
      <c r="E3" s="18"/>
      <c r="F3" s="18"/>
      <c r="G3" s="18"/>
    </row>
    <row r="5" spans="2:8" x14ac:dyDescent="0.45">
      <c r="B5" s="5" t="s">
        <v>26</v>
      </c>
      <c r="C5" s="5" t="s">
        <v>2</v>
      </c>
      <c r="D5" s="5" t="s">
        <v>7</v>
      </c>
      <c r="E5" s="5" t="s">
        <v>27</v>
      </c>
      <c r="F5" s="5" t="s">
        <v>28</v>
      </c>
      <c r="G5" s="5" t="s">
        <v>6</v>
      </c>
      <c r="H5" s="5" t="s">
        <v>29</v>
      </c>
    </row>
    <row r="6" spans="2:8" ht="22" customHeight="1" x14ac:dyDescent="0.45">
      <c r="B6" s="7">
        <v>1</v>
      </c>
      <c r="C6" s="2" t="s">
        <v>3</v>
      </c>
      <c r="D6" s="2" t="s">
        <v>8</v>
      </c>
      <c r="E6" s="3">
        <v>12</v>
      </c>
      <c r="F6" s="13">
        <v>58.5</v>
      </c>
      <c r="G6" s="14">
        <v>15000</v>
      </c>
      <c r="H6" s="12">
        <f t="shared" ref="H6:H13" si="0">IF(OR(F6="",G6=""),"",ROUND(F6*G6,0))</f>
        <v>877500</v>
      </c>
    </row>
    <row r="7" spans="2:8" ht="22" customHeight="1" x14ac:dyDescent="0.45">
      <c r="B7" s="7">
        <v>2</v>
      </c>
      <c r="C7" s="2" t="s">
        <v>30</v>
      </c>
      <c r="D7" s="2" t="s">
        <v>31</v>
      </c>
      <c r="E7" s="3">
        <v>8</v>
      </c>
      <c r="F7" s="13">
        <v>32</v>
      </c>
      <c r="G7" s="14">
        <v>14000</v>
      </c>
      <c r="H7" s="12">
        <f t="shared" si="0"/>
        <v>448000</v>
      </c>
    </row>
    <row r="8" spans="2:8" ht="22" customHeight="1" x14ac:dyDescent="0.45">
      <c r="B8" s="7">
        <v>3</v>
      </c>
      <c r="C8" s="2"/>
      <c r="D8" s="2"/>
      <c r="E8" s="3"/>
      <c r="F8" s="13"/>
      <c r="G8" s="14"/>
      <c r="H8" s="12" t="str">
        <f t="shared" si="0"/>
        <v/>
      </c>
    </row>
    <row r="9" spans="2:8" ht="22" customHeight="1" x14ac:dyDescent="0.45">
      <c r="B9" s="7">
        <v>4</v>
      </c>
      <c r="C9" s="2"/>
      <c r="D9" s="2"/>
      <c r="E9" s="3"/>
      <c r="F9" s="13"/>
      <c r="G9" s="14"/>
      <c r="H9" s="12" t="str">
        <f t="shared" si="0"/>
        <v/>
      </c>
    </row>
    <row r="10" spans="2:8" ht="22" customHeight="1" x14ac:dyDescent="0.45">
      <c r="B10" s="7">
        <v>5</v>
      </c>
      <c r="C10" s="2"/>
      <c r="D10" s="2"/>
      <c r="E10" s="3"/>
      <c r="F10" s="13"/>
      <c r="G10" s="14"/>
      <c r="H10" s="12" t="str">
        <f t="shared" si="0"/>
        <v/>
      </c>
    </row>
    <row r="11" spans="2:8" ht="22" customHeight="1" x14ac:dyDescent="0.45">
      <c r="B11" s="7">
        <v>6</v>
      </c>
      <c r="C11" s="2"/>
      <c r="D11" s="2"/>
      <c r="E11" s="3"/>
      <c r="F11" s="13"/>
      <c r="G11" s="14"/>
      <c r="H11" s="12" t="str">
        <f t="shared" si="0"/>
        <v/>
      </c>
    </row>
    <row r="12" spans="2:8" ht="22" customHeight="1" x14ac:dyDescent="0.45">
      <c r="B12" s="7">
        <v>7</v>
      </c>
      <c r="C12" s="2"/>
      <c r="D12" s="2"/>
      <c r="E12" s="3"/>
      <c r="F12" s="13"/>
      <c r="G12" s="14"/>
      <c r="H12" s="12" t="str">
        <f t="shared" si="0"/>
        <v/>
      </c>
    </row>
    <row r="13" spans="2:8" ht="22" customHeight="1" x14ac:dyDescent="0.45">
      <c r="B13" s="7">
        <v>8</v>
      </c>
      <c r="C13" s="2"/>
      <c r="D13" s="2"/>
      <c r="E13" s="3"/>
      <c r="F13" s="13"/>
      <c r="G13" s="14"/>
      <c r="H13" s="12" t="str">
        <f t="shared" si="0"/>
        <v/>
      </c>
    </row>
    <row r="14" spans="2:8" x14ac:dyDescent="0.45">
      <c r="B14" s="26" t="s">
        <v>32</v>
      </c>
      <c r="C14" s="20"/>
      <c r="D14" s="20"/>
      <c r="E14" s="15">
        <f>SUM(E6:E13)</f>
        <v>20</v>
      </c>
      <c r="F14" s="16">
        <f>SUM(F6:F13)</f>
        <v>90.5</v>
      </c>
      <c r="G14" s="4"/>
      <c r="H14" s="12">
        <f>SUM(H6:H13)</f>
        <v>1325500</v>
      </c>
    </row>
    <row r="16" spans="2:8" ht="28" customHeight="1" x14ac:dyDescent="0.45">
      <c r="B16" s="17" t="s">
        <v>33</v>
      </c>
      <c r="C16" s="18"/>
      <c r="D16" s="18"/>
      <c r="E16" s="18"/>
      <c r="F16" s="18"/>
      <c r="G16" s="18"/>
      <c r="H16" s="18"/>
    </row>
  </sheetData>
  <mergeCells count="4">
    <mergeCell ref="B3:G3"/>
    <mergeCell ref="B2:G2"/>
    <mergeCell ref="B16:H16"/>
    <mergeCell ref="B14:D14"/>
  </mergeCells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조교 근무 출석부</vt:lpstr>
      <vt:lpstr>조교별 월간 집계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changwook kwon</cp:lastModifiedBy>
  <dcterms:created xsi:type="dcterms:W3CDTF">2026-10-05T05:50:50Z</dcterms:created>
  <dcterms:modified xsi:type="dcterms:W3CDTF">2026-10-05T05:51:13Z</dcterms:modified>
</cp:coreProperties>
</file>